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5195" windowHeight="11745" activeTab="0"/>
  </bookViews>
  <sheets>
    <sheet name="Лист1" sheetId="1" r:id="rId1"/>
  </sheets>
  <definedNames>
    <definedName name="_xlnm.Print_Titles" localSheetId="0">'Лист1'!$5:$8</definedName>
    <definedName name="_xlnm.Print_Area" localSheetId="0">'Лист1'!$A$1:$X$53</definedName>
  </definedNames>
  <calcPr fullCalcOnLoad="1" refMode="R1C1"/>
</workbook>
</file>

<file path=xl/sharedStrings.xml><?xml version="1.0" encoding="utf-8"?>
<sst xmlns="http://schemas.openxmlformats.org/spreadsheetml/2006/main" count="191" uniqueCount="92">
  <si>
    <t>Потребности и фактические объемы предоставления услуг за три предыдущих года</t>
  </si>
  <si>
    <t>Факт предоставления</t>
  </si>
  <si>
    <t>Потребность</t>
  </si>
  <si>
    <t>всего</t>
  </si>
  <si>
    <t>в стоимостном выражении, тыс.руб.</t>
  </si>
  <si>
    <t>на единицу</t>
  </si>
  <si>
    <t>в натуральном выражении</t>
  </si>
  <si>
    <t>ед.изм. натурального показателя</t>
  </si>
  <si>
    <t>Наименование учреждения, оказываемого муниципальную услугу (работу)</t>
  </si>
  <si>
    <t>2012 год</t>
  </si>
  <si>
    <t>2013 год</t>
  </si>
  <si>
    <t>2014 год</t>
  </si>
  <si>
    <t>№</t>
  </si>
  <si>
    <t>МОУ ДОД ДШИ г. Бакал</t>
  </si>
  <si>
    <t>МОУ ДОД ДШИ п. Бердяуш</t>
  </si>
  <si>
    <t>МОУ ДОД ДШИ п. Межевой</t>
  </si>
  <si>
    <t>МОУ ДОД ДШИ №1</t>
  </si>
  <si>
    <t>МОУ ДОД ДШИ №2</t>
  </si>
  <si>
    <t>АУ "Дворец спорта "Магнезит"</t>
  </si>
  <si>
    <t>МУЗ Станция скорой медицинской помощи</t>
  </si>
  <si>
    <t>МУЗ "Районная больница №1 г. Бакал"</t>
  </si>
  <si>
    <t>МУЗ "Районная больница №2 п. Межевой"</t>
  </si>
  <si>
    <t>МУЗ "Саткинская ЦРБ"</t>
  </si>
  <si>
    <t>в том числе:</t>
  </si>
  <si>
    <t>всего:</t>
  </si>
  <si>
    <t>МУ ДОД "Станция детского и юношеского туризма и экскурсий"</t>
  </si>
  <si>
    <t>МУ ДОД ДООЦ им. Г.М. Лаптева</t>
  </si>
  <si>
    <t>МУ ДОД ДООЦ "Уралец"</t>
  </si>
  <si>
    <t>МУ ДОД "Дом детского творчества"</t>
  </si>
  <si>
    <t>МУ ДОД "Центр детского творчества"</t>
  </si>
  <si>
    <t>МАОУ ДОД "ДЮСШ г. Бакала"</t>
  </si>
  <si>
    <t>Муниципальные услуги в сфере культуры</t>
  </si>
  <si>
    <t>Муниципальные услуги в сфере здравоохранения</t>
  </si>
  <si>
    <t>Муниципальные услуги в сфере образования</t>
  </si>
  <si>
    <t>Муниципальные услуги в сфере социальной защиты населения</t>
  </si>
  <si>
    <t>МУ "Комплексный центр социального осблуживания населения" Саткинского района</t>
  </si>
  <si>
    <t>МУ "Саткинский краеведческий музей"</t>
  </si>
  <si>
    <t>Оказание услуг по предоставлению микрозаймов субъектам малого и среднего предпринимательства Саткинского муниципального района, оформление пакета документов и дальнейшее сопровождения займа в рамках реализации муниципальной целевой программы «Поддержка и развитие малого и среднего предпринимательства г. Сатки Саткинского муниципального района Челябинской области на 2010-2015 годы»:</t>
  </si>
  <si>
    <t>Оказание услуг по выдаче грантов начинающим предпринимателям Саткинского муниципального района на создание собственного дела, оформление пакета документов и дальнейшее сопровождение в рамках реализации муниципальной целевой программы «Поддержка и развитие малого и среднего предпринимательства г. Сатки Саткинского муниципального района Челябинской области на 2010-2015 годы»:</t>
  </si>
  <si>
    <t>МАУ "Центр развития предпринимательства" Саткинского муниципального района</t>
  </si>
  <si>
    <t>Муниципальные услуги в сфере развития малого предпринимательства</t>
  </si>
  <si>
    <t>Председатель Комитета экономики администрации Саткинского муниципального района</t>
  </si>
  <si>
    <t>Исполнители: М. А. Мельник, М. С. Курбанова, Н. А. Шушкова</t>
  </si>
  <si>
    <t>Муниципальные услуги в сфере физической культуры, спорту и туризму</t>
  </si>
  <si>
    <t>325 чел.</t>
  </si>
  <si>
    <t>350 чел.</t>
  </si>
  <si>
    <t>460 чел.</t>
  </si>
  <si>
    <t>10 выставок</t>
  </si>
  <si>
    <t>5552 часов</t>
  </si>
  <si>
    <t>27800 вызовов</t>
  </si>
  <si>
    <t>641075 посещений</t>
  </si>
  <si>
    <t>203107 посещений</t>
  </si>
  <si>
    <t>53463 посещений</t>
  </si>
  <si>
    <t>897645 посещений</t>
  </si>
  <si>
    <t>131725 койко-дней</t>
  </si>
  <si>
    <t>35645 койко-дней</t>
  </si>
  <si>
    <t>7590 койко-дней</t>
  </si>
  <si>
    <t>174960 койко-дней</t>
  </si>
  <si>
    <t>119870 койко-дней</t>
  </si>
  <si>
    <t>32437 койко-дней</t>
  </si>
  <si>
    <t>6907 койко-дней</t>
  </si>
  <si>
    <t>159214 койко-дней</t>
  </si>
  <si>
    <t>1000 детей</t>
  </si>
  <si>
    <t>384 детей</t>
  </si>
  <si>
    <t>750 детей</t>
  </si>
  <si>
    <t>2134 детей</t>
  </si>
  <si>
    <t>1000 учащихся</t>
  </si>
  <si>
    <t>540 учащихся</t>
  </si>
  <si>
    <t>1540 учащихся</t>
  </si>
  <si>
    <t>15415 человек</t>
  </si>
  <si>
    <t>Организация выставок музея муниципального района</t>
  </si>
  <si>
    <t xml:space="preserve">Организация и проведение занятий по физической культуре и спорту </t>
  </si>
  <si>
    <t xml:space="preserve">Проведение занятий в группах, секциях по видам спорта, оказываемых АУ "Дворец спорта "Магнезит" </t>
  </si>
  <si>
    <t xml:space="preserve">Обеспечение условий для дополнительного образования детей и развития на территории Саткинского муниципального района физической культуры и массового спорта </t>
  </si>
  <si>
    <t xml:space="preserve">Оказание на территории Саткинского муниципального района скорой медицинской помощи </t>
  </si>
  <si>
    <t xml:space="preserve">Оказание на территории Саткинского муниципального района амбулаторно-поликлинической помощи </t>
  </si>
  <si>
    <t xml:space="preserve">Оказание на территории Саткинского муниципального района стационарной медицинской помощи </t>
  </si>
  <si>
    <t xml:space="preserve">Оздоровление и отдых детей </t>
  </si>
  <si>
    <t xml:space="preserve">Дополнительное образование </t>
  </si>
  <si>
    <t>Комплексное социальное осблуживание в Комплексном центре социального обслуживания</t>
  </si>
  <si>
    <t>Наименование муниципальной услуги (работы)</t>
  </si>
  <si>
    <t>Организация предоставления дополнительного образования на территории Саткинского муниципального района через муниципальные образовательные учреждения дополнительного образования детей детские школы искусств :</t>
  </si>
  <si>
    <t>145 чел.</t>
  </si>
  <si>
    <t>280 чел.</t>
  </si>
  <si>
    <t>1560 чел.</t>
  </si>
  <si>
    <t>В 2011 году уточнено наименование услуги. С 2012 года - новое наименование услуги "Проведение занятий в группах, секциях по видам спорта, оказываемых АУ "Дворец спорта "Магнезит"</t>
  </si>
  <si>
    <t>В связи со сменой статуса и названия МАОУ ДОД "Детско-юношеская спортивная школа г. Бакала" в муниципальное казенное учреждение "Физкультурно-спортивный клуб г. Бакала", муниципальные услуги данное учреждение в 2012 году не будет оказывать</t>
  </si>
  <si>
    <t>1700 штук</t>
  </si>
  <si>
    <t>378 штук</t>
  </si>
  <si>
    <t>по состоянию на 01.01.2012 года</t>
  </si>
  <si>
    <t>Оценка потребности в предоставлении муниципальных услуг (работ), оказываемых муниципальными учреждениями Саткинского муниципального района, для которых разрабатывается муниципальное задание</t>
  </si>
  <si>
    <t>М. П. Никулина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</si>
</sst>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4" fontId="7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0" fillId="0" borderId="13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BreakPreview" zoomScale="60" zoomScaleNormal="75" workbookViewId="0" topLeftCell="A1">
      <selection activeCell="T51" sqref="T51"/>
    </sheetView>
  </sheetViews>
  <sheetFormatPr defaultColWidth="9.00390625" defaultRowHeight="12.75"/>
  <cols>
    <col min="1" max="1" width="6.00390625" style="4" customWidth="1"/>
    <col min="2" max="2" width="56.375" style="1" customWidth="1"/>
    <col min="3" max="3" width="6.125" style="1" hidden="1" customWidth="1"/>
    <col min="4" max="4" width="8.25390625" style="1" hidden="1" customWidth="1"/>
    <col min="5" max="5" width="12.375" style="1" hidden="1" customWidth="1"/>
    <col min="6" max="6" width="6.25390625" style="1" hidden="1" customWidth="1"/>
    <col min="7" max="7" width="8.125" style="1" hidden="1" customWidth="1"/>
    <col min="8" max="8" width="12.625" style="1" hidden="1" customWidth="1"/>
    <col min="9" max="9" width="6.875" style="1" hidden="1" customWidth="1"/>
    <col min="10" max="10" width="8.00390625" style="1" hidden="1" customWidth="1"/>
    <col min="11" max="11" width="12.00390625" style="1" hidden="1" customWidth="1"/>
    <col min="12" max="13" width="7.375" style="1" hidden="1" customWidth="1"/>
    <col min="14" max="14" width="12.25390625" style="1" hidden="1" customWidth="1"/>
    <col min="15" max="15" width="31.625" style="1" customWidth="1"/>
    <col min="16" max="16" width="11.875" style="0" customWidth="1"/>
    <col min="17" max="17" width="12.125" style="0" customWidth="1"/>
    <col min="18" max="18" width="22.375" style="0" customWidth="1"/>
    <col min="19" max="19" width="12.75390625" style="0" customWidth="1"/>
    <col min="20" max="20" width="11.625" style="0" bestFit="1" customWidth="1"/>
    <col min="21" max="21" width="23.25390625" style="0" customWidth="1"/>
    <col min="22" max="22" width="12.00390625" style="0" customWidth="1"/>
    <col min="23" max="23" width="11.625" style="0" bestFit="1" customWidth="1"/>
    <col min="24" max="24" width="32.75390625" style="0" customWidth="1"/>
  </cols>
  <sheetData>
    <row r="1" ht="15">
      <c r="Q1" s="3"/>
    </row>
    <row r="2" spans="2:24" ht="39" customHeight="1">
      <c r="B2" s="64" t="s">
        <v>90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  <c r="R2" s="66"/>
      <c r="S2" s="66"/>
      <c r="T2" s="66"/>
      <c r="U2" s="66"/>
      <c r="V2" s="66"/>
      <c r="W2" s="66"/>
      <c r="X2" s="66"/>
    </row>
    <row r="3" spans="2:24" ht="20.2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5"/>
      <c r="S3" s="25"/>
      <c r="T3" s="25"/>
      <c r="U3" s="25"/>
      <c r="V3" s="26" t="s">
        <v>89</v>
      </c>
      <c r="W3" s="25"/>
      <c r="X3" s="25"/>
    </row>
    <row r="4" spans="16:17" ht="15">
      <c r="P4" s="33"/>
      <c r="Q4" s="33"/>
    </row>
    <row r="5" spans="1:24" ht="16.5" customHeight="1">
      <c r="A5" s="83" t="s">
        <v>12</v>
      </c>
      <c r="B5" s="37" t="s">
        <v>80</v>
      </c>
      <c r="C5" s="2"/>
      <c r="D5" s="2" t="s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34" t="s">
        <v>8</v>
      </c>
      <c r="P5" s="37" t="s">
        <v>9</v>
      </c>
      <c r="Q5" s="82"/>
      <c r="R5" s="82"/>
      <c r="S5" s="37" t="s">
        <v>10</v>
      </c>
      <c r="T5" s="68"/>
      <c r="U5" s="68"/>
      <c r="V5" s="37" t="s">
        <v>11</v>
      </c>
      <c r="W5" s="68"/>
      <c r="X5" s="68"/>
    </row>
    <row r="6" spans="1:24" ht="21.75" customHeight="1">
      <c r="A6" s="84"/>
      <c r="B6" s="37"/>
      <c r="C6" s="37" t="s">
        <v>1</v>
      </c>
      <c r="D6" s="38"/>
      <c r="E6" s="38"/>
      <c r="F6" s="37" t="s">
        <v>2</v>
      </c>
      <c r="G6" s="38"/>
      <c r="H6" s="38"/>
      <c r="I6" s="37" t="str">
        <f>C6</f>
        <v>Факт предоставления</v>
      </c>
      <c r="J6" s="38"/>
      <c r="K6" s="38"/>
      <c r="L6" s="37" t="str">
        <f>F6</f>
        <v>Потребность</v>
      </c>
      <c r="M6" s="38"/>
      <c r="N6" s="38"/>
      <c r="O6" s="35"/>
      <c r="P6" s="39" t="s">
        <v>2</v>
      </c>
      <c r="Q6" s="40"/>
      <c r="R6" s="40"/>
      <c r="S6" s="37" t="s">
        <v>2</v>
      </c>
      <c r="T6" s="68"/>
      <c r="U6" s="68"/>
      <c r="V6" s="37" t="s">
        <v>2</v>
      </c>
      <c r="W6" s="68"/>
      <c r="X6" s="68"/>
    </row>
    <row r="7" spans="1:24" ht="32.25" customHeight="1">
      <c r="A7" s="84"/>
      <c r="B7" s="37"/>
      <c r="C7" s="37" t="s">
        <v>4</v>
      </c>
      <c r="D7" s="38"/>
      <c r="E7" s="2" t="s">
        <v>6</v>
      </c>
      <c r="F7" s="37" t="str">
        <f>C7</f>
        <v>в стоимостном выражении, тыс.руб.</v>
      </c>
      <c r="G7" s="38"/>
      <c r="H7" s="2" t="str">
        <f>E7</f>
        <v>в натуральном выражении</v>
      </c>
      <c r="I7" s="37" t="str">
        <f>C7</f>
        <v>в стоимостном выражении, тыс.руб.</v>
      </c>
      <c r="J7" s="38"/>
      <c r="K7" s="2" t="str">
        <f>H7</f>
        <v>в натуральном выражении</v>
      </c>
      <c r="L7" s="37" t="str">
        <f>I7</f>
        <v>в стоимостном выражении, тыс.руб.</v>
      </c>
      <c r="M7" s="37"/>
      <c r="N7" s="2" t="str">
        <f>K7</f>
        <v>в натуральном выражении</v>
      </c>
      <c r="O7" s="35"/>
      <c r="P7" s="69" t="s">
        <v>4</v>
      </c>
      <c r="Q7" s="70"/>
      <c r="R7" s="2" t="s">
        <v>6</v>
      </c>
      <c r="S7" s="69" t="s">
        <v>4</v>
      </c>
      <c r="T7" s="70"/>
      <c r="U7" s="2" t="s">
        <v>6</v>
      </c>
      <c r="V7" s="69" t="s">
        <v>4</v>
      </c>
      <c r="W7" s="70"/>
      <c r="X7" s="2" t="s">
        <v>6</v>
      </c>
    </row>
    <row r="8" spans="1:24" ht="35.25" customHeight="1">
      <c r="A8" s="85"/>
      <c r="B8" s="37"/>
      <c r="C8" s="2" t="s">
        <v>3</v>
      </c>
      <c r="D8" s="2" t="s">
        <v>5</v>
      </c>
      <c r="E8" s="2" t="s">
        <v>7</v>
      </c>
      <c r="F8" s="2" t="str">
        <f>C8</f>
        <v>всего</v>
      </c>
      <c r="G8" s="2" t="str">
        <f>D8</f>
        <v>на единицу</v>
      </c>
      <c r="H8" s="2" t="str">
        <f>E8</f>
        <v>ед.изм. натурального показателя</v>
      </c>
      <c r="I8" s="2" t="str">
        <f>F8</f>
        <v>всего</v>
      </c>
      <c r="J8" s="2" t="str">
        <f>D8</f>
        <v>на единицу</v>
      </c>
      <c r="K8" s="2" t="str">
        <f>E8</f>
        <v>ед.изм. натурального показателя</v>
      </c>
      <c r="L8" s="2" t="str">
        <f>I8</f>
        <v>всего</v>
      </c>
      <c r="M8" s="2" t="str">
        <f>J8</f>
        <v>на единицу</v>
      </c>
      <c r="N8" s="2" t="str">
        <f>K8</f>
        <v>ед.изм. натурального показателя</v>
      </c>
      <c r="O8" s="36"/>
      <c r="P8" s="2" t="s">
        <v>3</v>
      </c>
      <c r="Q8" s="2" t="s">
        <v>5</v>
      </c>
      <c r="R8" s="2" t="s">
        <v>7</v>
      </c>
      <c r="S8" s="2" t="s">
        <v>3</v>
      </c>
      <c r="T8" s="2" t="s">
        <v>5</v>
      </c>
      <c r="U8" s="2" t="s">
        <v>7</v>
      </c>
      <c r="V8" s="2" t="s">
        <v>3</v>
      </c>
      <c r="W8" s="2" t="s">
        <v>5</v>
      </c>
      <c r="X8" s="2" t="s">
        <v>7</v>
      </c>
    </row>
    <row r="9" spans="1:24" ht="19.5" customHeight="1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</row>
    <row r="10" spans="1:24" ht="82.5" customHeight="1">
      <c r="A10" s="44">
        <v>1</v>
      </c>
      <c r="B10" s="11" t="s">
        <v>81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 t="s">
        <v>3</v>
      </c>
      <c r="P10" s="16">
        <f>P11+P12+P13+P14+P15</f>
        <v>27702.6</v>
      </c>
      <c r="Q10" s="16">
        <f>P10/1560</f>
        <v>17.75807692307692</v>
      </c>
      <c r="R10" s="16" t="s">
        <v>84</v>
      </c>
      <c r="S10" s="16">
        <f>S11+S12+S13+S14+S15</f>
        <v>27702.6</v>
      </c>
      <c r="T10" s="16">
        <f>S10/1560</f>
        <v>17.75807692307692</v>
      </c>
      <c r="U10" s="16" t="s">
        <v>84</v>
      </c>
      <c r="V10" s="16">
        <f>V11+V12+V13+V14+V15</f>
        <v>27702.6</v>
      </c>
      <c r="W10" s="16">
        <f>V10/1560</f>
        <v>17.75807692307692</v>
      </c>
      <c r="X10" s="16" t="s">
        <v>84</v>
      </c>
    </row>
    <row r="11" spans="1:24" ht="16.5" customHeight="1">
      <c r="A11" s="45"/>
      <c r="B11" s="41" t="s">
        <v>23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 t="s">
        <v>13</v>
      </c>
      <c r="P11" s="17">
        <v>6237.5</v>
      </c>
      <c r="Q11" s="17">
        <f>P11/350</f>
        <v>17.821428571428573</v>
      </c>
      <c r="R11" s="17" t="s">
        <v>45</v>
      </c>
      <c r="S11" s="17">
        <v>6237.5</v>
      </c>
      <c r="T11" s="17">
        <v>17.82</v>
      </c>
      <c r="U11" s="17" t="s">
        <v>45</v>
      </c>
      <c r="V11" s="17">
        <v>6237.5</v>
      </c>
      <c r="W11" s="17">
        <v>17.82</v>
      </c>
      <c r="X11" s="17" t="s">
        <v>45</v>
      </c>
    </row>
    <row r="12" spans="1:24" ht="18" customHeight="1">
      <c r="A12" s="45"/>
      <c r="B12" s="4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 t="s">
        <v>14</v>
      </c>
      <c r="P12" s="17">
        <v>3027.4</v>
      </c>
      <c r="Q12" s="17">
        <f>P12/145</f>
        <v>20.878620689655172</v>
      </c>
      <c r="R12" s="17" t="s">
        <v>82</v>
      </c>
      <c r="S12" s="17">
        <v>3027.4</v>
      </c>
      <c r="T12" s="17">
        <f>S12/145</f>
        <v>20.878620689655172</v>
      </c>
      <c r="U12" s="17" t="s">
        <v>82</v>
      </c>
      <c r="V12" s="17">
        <v>3027.4</v>
      </c>
      <c r="W12" s="17">
        <f>V12/145</f>
        <v>20.878620689655172</v>
      </c>
      <c r="X12" s="17" t="s">
        <v>82</v>
      </c>
    </row>
    <row r="13" spans="1:24" ht="16.5" customHeight="1">
      <c r="A13" s="45"/>
      <c r="B13" s="4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 t="s">
        <v>15</v>
      </c>
      <c r="P13" s="17">
        <v>5398.4</v>
      </c>
      <c r="Q13" s="17">
        <f>P13/325</f>
        <v>16.610461538461536</v>
      </c>
      <c r="R13" s="17" t="s">
        <v>44</v>
      </c>
      <c r="S13" s="17">
        <v>5398.4</v>
      </c>
      <c r="T13" s="17">
        <v>16.61</v>
      </c>
      <c r="U13" s="17" t="s">
        <v>44</v>
      </c>
      <c r="V13" s="17">
        <v>5398.4</v>
      </c>
      <c r="W13" s="17">
        <v>16.61</v>
      </c>
      <c r="X13" s="17" t="s">
        <v>44</v>
      </c>
    </row>
    <row r="14" spans="1:24" ht="15.75">
      <c r="A14" s="45"/>
      <c r="B14" s="4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 t="s">
        <v>16</v>
      </c>
      <c r="P14" s="17">
        <v>7538.5</v>
      </c>
      <c r="Q14" s="17">
        <v>16.39</v>
      </c>
      <c r="R14" s="17" t="s">
        <v>46</v>
      </c>
      <c r="S14" s="17">
        <v>7538.5</v>
      </c>
      <c r="T14" s="17">
        <v>16.39</v>
      </c>
      <c r="U14" s="17" t="s">
        <v>46</v>
      </c>
      <c r="V14" s="17">
        <v>7538.5</v>
      </c>
      <c r="W14" s="17">
        <v>16.39</v>
      </c>
      <c r="X14" s="17" t="s">
        <v>46</v>
      </c>
    </row>
    <row r="15" spans="1:24" ht="15.75">
      <c r="A15" s="46"/>
      <c r="B15" s="4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 t="s">
        <v>17</v>
      </c>
      <c r="P15" s="17">
        <v>5500.8</v>
      </c>
      <c r="Q15" s="17">
        <f>P15/280</f>
        <v>19.645714285714288</v>
      </c>
      <c r="R15" s="17" t="s">
        <v>83</v>
      </c>
      <c r="S15" s="17">
        <v>5500.8</v>
      </c>
      <c r="T15" s="17">
        <f>S15/280</f>
        <v>19.645714285714288</v>
      </c>
      <c r="U15" s="17" t="s">
        <v>83</v>
      </c>
      <c r="V15" s="17">
        <v>5500.8</v>
      </c>
      <c r="W15" s="17">
        <f>V15/280</f>
        <v>19.645714285714288</v>
      </c>
      <c r="X15" s="17" t="s">
        <v>83</v>
      </c>
    </row>
    <row r="16" spans="1:24" ht="34.5" customHeight="1">
      <c r="A16" s="5">
        <v>2</v>
      </c>
      <c r="B16" s="12" t="s">
        <v>70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 t="s">
        <v>36</v>
      </c>
      <c r="P16" s="19">
        <v>2349</v>
      </c>
      <c r="Q16" s="19">
        <v>234.9</v>
      </c>
      <c r="R16" s="19" t="s">
        <v>47</v>
      </c>
      <c r="S16" s="19">
        <v>2349</v>
      </c>
      <c r="T16" s="19">
        <v>234.9</v>
      </c>
      <c r="U16" s="19" t="s">
        <v>47</v>
      </c>
      <c r="V16" s="19">
        <v>2349</v>
      </c>
      <c r="W16" s="19">
        <v>234.9</v>
      </c>
      <c r="X16" s="19" t="s">
        <v>47</v>
      </c>
    </row>
    <row r="17" spans="1:24" ht="19.5" customHeight="1">
      <c r="A17" s="27" t="s">
        <v>43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</row>
    <row r="18" spans="1:24" ht="35.25" customHeight="1">
      <c r="A18" s="5">
        <v>3</v>
      </c>
      <c r="B18" s="11" t="s">
        <v>71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8" t="s">
        <v>18</v>
      </c>
      <c r="P18" s="77" t="s">
        <v>85</v>
      </c>
      <c r="Q18" s="78"/>
      <c r="R18" s="78"/>
      <c r="S18" s="78"/>
      <c r="T18" s="78"/>
      <c r="U18" s="78"/>
      <c r="V18" s="78"/>
      <c r="W18" s="78"/>
      <c r="X18" s="79"/>
    </row>
    <row r="19" spans="1:24" ht="52.5" customHeight="1">
      <c r="A19" s="5">
        <v>4</v>
      </c>
      <c r="B19" s="11" t="s">
        <v>72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8" t="s">
        <v>18</v>
      </c>
      <c r="P19" s="17">
        <v>2204</v>
      </c>
      <c r="Q19" s="17">
        <f>P19/5552</f>
        <v>0.3969740634005764</v>
      </c>
      <c r="R19" s="17" t="s">
        <v>48</v>
      </c>
      <c r="S19" s="17">
        <v>2204</v>
      </c>
      <c r="T19" s="17">
        <f>S19/5552</f>
        <v>0.3969740634005764</v>
      </c>
      <c r="U19" s="17" t="s">
        <v>48</v>
      </c>
      <c r="V19" s="17">
        <v>2204</v>
      </c>
      <c r="W19" s="17">
        <f>V19/5552</f>
        <v>0.3969740634005764</v>
      </c>
      <c r="X19" s="17" t="s">
        <v>48</v>
      </c>
    </row>
    <row r="20" spans="1:24" ht="66.75" customHeight="1">
      <c r="A20" s="5">
        <v>5</v>
      </c>
      <c r="B20" s="11" t="s">
        <v>73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8" t="s">
        <v>30</v>
      </c>
      <c r="P20" s="77" t="s">
        <v>86</v>
      </c>
      <c r="Q20" s="78"/>
      <c r="R20" s="78"/>
      <c r="S20" s="78"/>
      <c r="T20" s="78"/>
      <c r="U20" s="78"/>
      <c r="V20" s="78"/>
      <c r="W20" s="78"/>
      <c r="X20" s="79"/>
    </row>
    <row r="21" spans="1:24" ht="17.25" customHeight="1">
      <c r="A21" s="74" t="s">
        <v>32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</row>
    <row r="22" spans="1:24" ht="52.5" customHeight="1">
      <c r="A22" s="7">
        <v>6</v>
      </c>
      <c r="B22" s="13" t="s">
        <v>74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 t="s">
        <v>19</v>
      </c>
      <c r="P22" s="21">
        <v>38269.5</v>
      </c>
      <c r="Q22" s="21">
        <f>P22/27800</f>
        <v>1.3766007194244605</v>
      </c>
      <c r="R22" s="21" t="s">
        <v>49</v>
      </c>
      <c r="S22" s="21">
        <v>38269.5</v>
      </c>
      <c r="T22" s="21">
        <f>S22/27800</f>
        <v>1.3766007194244605</v>
      </c>
      <c r="U22" s="21" t="s">
        <v>49</v>
      </c>
      <c r="V22" s="21">
        <v>38269.5</v>
      </c>
      <c r="W22" s="21">
        <f>V22/27800</f>
        <v>1.3766007194244605</v>
      </c>
      <c r="X22" s="21" t="s">
        <v>49</v>
      </c>
    </row>
    <row r="23" spans="1:24" ht="51.75" customHeight="1">
      <c r="A23" s="44">
        <v>7</v>
      </c>
      <c r="B23" s="11" t="s">
        <v>75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0" t="s">
        <v>24</v>
      </c>
      <c r="P23" s="19">
        <f>P24+P25+P26</f>
        <v>39855.2</v>
      </c>
      <c r="Q23" s="19">
        <f>P23/897645</f>
        <v>0.0443997348617772</v>
      </c>
      <c r="R23" s="16" t="s">
        <v>53</v>
      </c>
      <c r="S23" s="19">
        <f>S24+S25+S26</f>
        <v>34720.9</v>
      </c>
      <c r="T23" s="19">
        <f>S23/897645</f>
        <v>0.03867999041937514</v>
      </c>
      <c r="U23" s="16" t="s">
        <v>53</v>
      </c>
      <c r="V23" s="19">
        <f>V24+V25+V26</f>
        <v>34720.9</v>
      </c>
      <c r="W23" s="19">
        <f>V23/897645</f>
        <v>0.03867999041937514</v>
      </c>
      <c r="X23" s="16" t="s">
        <v>53</v>
      </c>
    </row>
    <row r="24" spans="1:24" ht="18" customHeight="1">
      <c r="A24" s="45"/>
      <c r="B24" s="41" t="s">
        <v>23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 t="s">
        <v>22</v>
      </c>
      <c r="P24" s="17">
        <v>28463.6</v>
      </c>
      <c r="Q24" s="17">
        <f>P24/641075</f>
        <v>0.04439979721561439</v>
      </c>
      <c r="R24" s="18" t="s">
        <v>50</v>
      </c>
      <c r="S24" s="17">
        <v>24763.3</v>
      </c>
      <c r="T24" s="17">
        <f>S24/641075</f>
        <v>0.03862777366142807</v>
      </c>
      <c r="U24" s="18" t="s">
        <v>50</v>
      </c>
      <c r="V24" s="17">
        <v>24763.3</v>
      </c>
      <c r="W24" s="17">
        <f>V24/641075</f>
        <v>0.03862777366142807</v>
      </c>
      <c r="X24" s="18" t="s">
        <v>50</v>
      </c>
    </row>
    <row r="25" spans="1:24" ht="31.5">
      <c r="A25" s="45"/>
      <c r="B25" s="4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 t="s">
        <v>20</v>
      </c>
      <c r="P25" s="17">
        <v>9017.9</v>
      </c>
      <c r="Q25" s="17">
        <f>P25/203107</f>
        <v>0.04439974988552831</v>
      </c>
      <c r="R25" s="18" t="s">
        <v>51</v>
      </c>
      <c r="S25" s="17">
        <v>7892.5</v>
      </c>
      <c r="T25" s="17">
        <f>S25/203107</f>
        <v>0.038858828105382874</v>
      </c>
      <c r="U25" s="18" t="s">
        <v>51</v>
      </c>
      <c r="V25" s="17">
        <v>7892.5</v>
      </c>
      <c r="W25" s="17">
        <f>V25/203107</f>
        <v>0.038858828105382874</v>
      </c>
      <c r="X25" s="18" t="s">
        <v>51</v>
      </c>
    </row>
    <row r="26" spans="1:24" ht="37.5" customHeight="1">
      <c r="A26" s="46"/>
      <c r="B26" s="4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 t="s">
        <v>21</v>
      </c>
      <c r="P26" s="17">
        <v>2373.7</v>
      </c>
      <c r="Q26" s="17">
        <f>P26/53463</f>
        <v>0.044398930101191475</v>
      </c>
      <c r="R26" s="18" t="s">
        <v>52</v>
      </c>
      <c r="S26" s="17">
        <v>2065.1</v>
      </c>
      <c r="T26" s="17">
        <f>S26/53463</f>
        <v>0.03862671380206872</v>
      </c>
      <c r="U26" s="18" t="s">
        <v>52</v>
      </c>
      <c r="V26" s="17">
        <v>2065.1</v>
      </c>
      <c r="W26" s="17">
        <f>V26/53463</f>
        <v>0.03862671380206872</v>
      </c>
      <c r="X26" s="18" t="s">
        <v>52</v>
      </c>
    </row>
    <row r="27" spans="1:24" ht="50.25" customHeight="1">
      <c r="A27" s="44">
        <v>8</v>
      </c>
      <c r="B27" s="11" t="s">
        <v>76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 t="s">
        <v>24</v>
      </c>
      <c r="P27" s="19">
        <f>P28+P29+P30</f>
        <v>61340.950000000004</v>
      </c>
      <c r="Q27" s="19">
        <f>P27/174960</f>
        <v>0.35059985139460453</v>
      </c>
      <c r="R27" s="16" t="s">
        <v>57</v>
      </c>
      <c r="S27" s="19">
        <f>S28+S29+S30</f>
        <v>55820.3</v>
      </c>
      <c r="T27" s="19">
        <f>S27/159214</f>
        <v>0.3505991935382567</v>
      </c>
      <c r="U27" s="16" t="s">
        <v>61</v>
      </c>
      <c r="V27" s="19">
        <f>V28+V29+V30</f>
        <v>55820.3</v>
      </c>
      <c r="W27" s="19">
        <f>V27/159214</f>
        <v>0.3505991935382567</v>
      </c>
      <c r="X27" s="16" t="s">
        <v>61</v>
      </c>
    </row>
    <row r="28" spans="1:24" ht="21" customHeight="1">
      <c r="A28" s="45"/>
      <c r="B28" s="71" t="s">
        <v>23</v>
      </c>
      <c r="C28" s="9" t="s">
        <v>22</v>
      </c>
      <c r="D28" s="9" t="s">
        <v>22</v>
      </c>
      <c r="E28" s="9" t="s">
        <v>22</v>
      </c>
      <c r="F28" s="9" t="s">
        <v>22</v>
      </c>
      <c r="G28" s="9" t="s">
        <v>22</v>
      </c>
      <c r="H28" s="9" t="s">
        <v>22</v>
      </c>
      <c r="I28" s="9"/>
      <c r="J28" s="67"/>
      <c r="K28" s="67"/>
      <c r="L28" s="67"/>
      <c r="M28" s="67"/>
      <c r="N28" s="9"/>
      <c r="O28" s="9" t="s">
        <v>22</v>
      </c>
      <c r="P28" s="18">
        <v>46182.8</v>
      </c>
      <c r="Q28" s="18">
        <f>P28/131725</f>
        <v>0.35060011387360035</v>
      </c>
      <c r="R28" s="18" t="s">
        <v>54</v>
      </c>
      <c r="S28" s="18">
        <v>42026.3</v>
      </c>
      <c r="T28" s="18">
        <f>S28/119870</f>
        <v>0.35059898223075</v>
      </c>
      <c r="U28" s="18" t="s">
        <v>58</v>
      </c>
      <c r="V28" s="18">
        <v>42026.3</v>
      </c>
      <c r="W28" s="18">
        <f>V28/119870</f>
        <v>0.35059898223075</v>
      </c>
      <c r="X28" s="18" t="s">
        <v>58</v>
      </c>
    </row>
    <row r="29" spans="1:24" ht="33" customHeight="1">
      <c r="A29" s="45"/>
      <c r="B29" s="72"/>
      <c r="C29" s="9" t="s">
        <v>20</v>
      </c>
      <c r="D29" s="9" t="s">
        <v>20</v>
      </c>
      <c r="E29" s="9" t="s">
        <v>20</v>
      </c>
      <c r="F29" s="9" t="s">
        <v>20</v>
      </c>
      <c r="G29" s="9" t="s">
        <v>20</v>
      </c>
      <c r="H29" s="9" t="s">
        <v>20</v>
      </c>
      <c r="I29" s="9"/>
      <c r="J29" s="73"/>
      <c r="K29" s="73"/>
      <c r="L29" s="8"/>
      <c r="M29" s="9"/>
      <c r="N29" s="9"/>
      <c r="O29" s="9" t="s">
        <v>20</v>
      </c>
      <c r="P29" s="18">
        <v>12497.1</v>
      </c>
      <c r="Q29" s="18">
        <f>P29/35645</f>
        <v>0.35059896198625334</v>
      </c>
      <c r="R29" s="18" t="s">
        <v>55</v>
      </c>
      <c r="S29" s="18">
        <v>11372.4</v>
      </c>
      <c r="T29" s="18">
        <f>S29/32437</f>
        <v>0.35059962388630267</v>
      </c>
      <c r="U29" s="18" t="s">
        <v>59</v>
      </c>
      <c r="V29" s="18">
        <v>11372.4</v>
      </c>
      <c r="W29" s="18">
        <f>V29/32437</f>
        <v>0.35059962388630267</v>
      </c>
      <c r="X29" s="18" t="s">
        <v>59</v>
      </c>
    </row>
    <row r="30" spans="1:24" ht="34.5" customHeight="1">
      <c r="A30" s="46"/>
      <c r="B30" s="72"/>
      <c r="C30" s="9" t="s">
        <v>21</v>
      </c>
      <c r="D30" s="9" t="s">
        <v>21</v>
      </c>
      <c r="E30" s="9" t="s">
        <v>21</v>
      </c>
      <c r="F30" s="9" t="s">
        <v>21</v>
      </c>
      <c r="G30" s="9" t="s">
        <v>21</v>
      </c>
      <c r="H30" s="9" t="s">
        <v>21</v>
      </c>
      <c r="I30" s="9"/>
      <c r="J30" s="9"/>
      <c r="K30" s="9"/>
      <c r="L30" s="9"/>
      <c r="M30" s="9"/>
      <c r="N30" s="9"/>
      <c r="O30" s="9" t="s">
        <v>21</v>
      </c>
      <c r="P30" s="18">
        <v>2661.05</v>
      </c>
      <c r="Q30" s="18">
        <f>P30/7590</f>
        <v>0.35059947299077737</v>
      </c>
      <c r="R30" s="18" t="s">
        <v>56</v>
      </c>
      <c r="S30" s="18">
        <v>2421.6</v>
      </c>
      <c r="T30" s="18">
        <f>S30/6907</f>
        <v>0.35060083972781236</v>
      </c>
      <c r="U30" s="18" t="s">
        <v>60</v>
      </c>
      <c r="V30" s="18">
        <v>2421.6</v>
      </c>
      <c r="W30" s="18">
        <f>V30/6907</f>
        <v>0.35060083972781236</v>
      </c>
      <c r="X30" s="18" t="s">
        <v>60</v>
      </c>
    </row>
    <row r="31" spans="1:24" ht="18" customHeight="1">
      <c r="A31" s="27" t="s">
        <v>33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</row>
    <row r="32" spans="1:24" ht="20.25" customHeight="1">
      <c r="A32" s="32">
        <v>9</v>
      </c>
      <c r="B32" s="12" t="s">
        <v>77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6" t="s">
        <v>24</v>
      </c>
      <c r="P32" s="16">
        <f>P33+P34+P35</f>
        <v>20605</v>
      </c>
      <c r="Q32" s="16">
        <f>P32/2134</f>
        <v>9.655576382380506</v>
      </c>
      <c r="R32" s="16" t="s">
        <v>65</v>
      </c>
      <c r="S32" s="16">
        <f>S33+S34+S35</f>
        <v>20605</v>
      </c>
      <c r="T32" s="16">
        <f>S32/2134</f>
        <v>9.655576382380506</v>
      </c>
      <c r="U32" s="16" t="s">
        <v>65</v>
      </c>
      <c r="V32" s="16">
        <f>V33+V34+V35</f>
        <v>20605</v>
      </c>
      <c r="W32" s="16">
        <f>V32/2134</f>
        <v>9.655576382380506</v>
      </c>
      <c r="X32" s="16" t="s">
        <v>65</v>
      </c>
    </row>
    <row r="33" spans="1:24" ht="47.25">
      <c r="A33" s="32"/>
      <c r="B33" s="41" t="s">
        <v>23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 t="s">
        <v>25</v>
      </c>
      <c r="P33" s="17">
        <v>3980</v>
      </c>
      <c r="Q33" s="17">
        <f>P33/384</f>
        <v>10.364583333333334</v>
      </c>
      <c r="R33" s="17" t="s">
        <v>63</v>
      </c>
      <c r="S33" s="17">
        <v>3980</v>
      </c>
      <c r="T33" s="17">
        <f>S33/384</f>
        <v>10.364583333333334</v>
      </c>
      <c r="U33" s="17" t="s">
        <v>63</v>
      </c>
      <c r="V33" s="17">
        <v>3980</v>
      </c>
      <c r="W33" s="17">
        <f>V33/384</f>
        <v>10.364583333333334</v>
      </c>
      <c r="X33" s="17" t="s">
        <v>63</v>
      </c>
    </row>
    <row r="34" spans="1:24" ht="31.5">
      <c r="A34" s="32"/>
      <c r="B34" s="5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 t="s">
        <v>26</v>
      </c>
      <c r="P34" s="17">
        <v>9500</v>
      </c>
      <c r="Q34" s="17">
        <f>P34/1000</f>
        <v>9.5</v>
      </c>
      <c r="R34" s="17" t="s">
        <v>62</v>
      </c>
      <c r="S34" s="17">
        <v>9500</v>
      </c>
      <c r="T34" s="17">
        <f>S34/1000</f>
        <v>9.5</v>
      </c>
      <c r="U34" s="17" t="s">
        <v>62</v>
      </c>
      <c r="V34" s="17">
        <v>9500</v>
      </c>
      <c r="W34" s="17">
        <f>V34/1000</f>
        <v>9.5</v>
      </c>
      <c r="X34" s="17" t="s">
        <v>62</v>
      </c>
    </row>
    <row r="35" spans="1:24" ht="18" customHeight="1">
      <c r="A35" s="32"/>
      <c r="B35" s="5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 t="s">
        <v>27</v>
      </c>
      <c r="P35" s="17">
        <v>7125</v>
      </c>
      <c r="Q35" s="17">
        <f>P35/750</f>
        <v>9.5</v>
      </c>
      <c r="R35" s="17" t="s">
        <v>64</v>
      </c>
      <c r="S35" s="17">
        <v>7125</v>
      </c>
      <c r="T35" s="17">
        <f>S35/750</f>
        <v>9.5</v>
      </c>
      <c r="U35" s="17" t="s">
        <v>64</v>
      </c>
      <c r="V35" s="17">
        <v>7125</v>
      </c>
      <c r="W35" s="17">
        <f>V35/750</f>
        <v>9.5</v>
      </c>
      <c r="X35" s="17" t="s">
        <v>64</v>
      </c>
    </row>
    <row r="36" spans="1:24" ht="33" customHeight="1">
      <c r="A36" s="32">
        <v>10</v>
      </c>
      <c r="B36" s="11" t="s">
        <v>78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0" t="s">
        <v>24</v>
      </c>
      <c r="P36" s="19">
        <f>P37+P38</f>
        <v>5090</v>
      </c>
      <c r="Q36" s="19">
        <f>P36/1540</f>
        <v>3.3051948051948052</v>
      </c>
      <c r="R36" s="16" t="s">
        <v>68</v>
      </c>
      <c r="S36" s="19">
        <f>S37+S38</f>
        <v>5090</v>
      </c>
      <c r="T36" s="19">
        <f>S36/1540</f>
        <v>3.3051948051948052</v>
      </c>
      <c r="U36" s="16" t="s">
        <v>68</v>
      </c>
      <c r="V36" s="19">
        <f>V37+V38</f>
        <v>5090</v>
      </c>
      <c r="W36" s="19">
        <f>V36/1540</f>
        <v>3.3051948051948052</v>
      </c>
      <c r="X36" s="16" t="s">
        <v>68</v>
      </c>
    </row>
    <row r="37" spans="1:24" ht="31.5">
      <c r="A37" s="32"/>
      <c r="B37" s="41" t="s">
        <v>23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 t="s">
        <v>28</v>
      </c>
      <c r="P37" s="17">
        <v>2750</v>
      </c>
      <c r="Q37" s="17">
        <f>P37/1000</f>
        <v>2.75</v>
      </c>
      <c r="R37" s="17" t="s">
        <v>66</v>
      </c>
      <c r="S37" s="17">
        <v>2750</v>
      </c>
      <c r="T37" s="17">
        <f>S37/1000</f>
        <v>2.75</v>
      </c>
      <c r="U37" s="17" t="s">
        <v>66</v>
      </c>
      <c r="V37" s="17">
        <v>2750</v>
      </c>
      <c r="W37" s="17">
        <f>V37/1000</f>
        <v>2.75</v>
      </c>
      <c r="X37" s="17" t="s">
        <v>66</v>
      </c>
    </row>
    <row r="38" spans="1:24" ht="31.5">
      <c r="A38" s="32"/>
      <c r="B38" s="5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 t="s">
        <v>29</v>
      </c>
      <c r="P38" s="17">
        <v>2340</v>
      </c>
      <c r="Q38" s="17">
        <f>P38/540</f>
        <v>4.333333333333333</v>
      </c>
      <c r="R38" s="17" t="s">
        <v>67</v>
      </c>
      <c r="S38" s="17">
        <v>2340</v>
      </c>
      <c r="T38" s="17">
        <f>S38/540</f>
        <v>4.333333333333333</v>
      </c>
      <c r="U38" s="17" t="s">
        <v>67</v>
      </c>
      <c r="V38" s="17">
        <v>2340</v>
      </c>
      <c r="W38" s="17">
        <f>V38/540</f>
        <v>4.333333333333333</v>
      </c>
      <c r="X38" s="17" t="s">
        <v>67</v>
      </c>
    </row>
    <row r="39" spans="1:24" ht="15.75">
      <c r="A39" s="30" t="s">
        <v>34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51.75" customHeight="1">
      <c r="A40" s="5">
        <v>11</v>
      </c>
      <c r="B40" s="11" t="s">
        <v>79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 t="s">
        <v>35</v>
      </c>
      <c r="P40" s="20">
        <v>13971.1</v>
      </c>
      <c r="Q40" s="20">
        <f>P40/15415</f>
        <v>0.9063314952967889</v>
      </c>
      <c r="R40" s="20" t="s">
        <v>69</v>
      </c>
      <c r="S40" s="20">
        <v>14149.2</v>
      </c>
      <c r="T40" s="20">
        <f>S40/15415</f>
        <v>0.9178851767758677</v>
      </c>
      <c r="U40" s="20" t="s">
        <v>69</v>
      </c>
      <c r="V40" s="20">
        <v>14673.9</v>
      </c>
      <c r="W40" s="20">
        <f>V40/15415</f>
        <v>0.9519234511839118</v>
      </c>
      <c r="X40" s="20" t="s">
        <v>69</v>
      </c>
    </row>
    <row r="41" spans="1:24" ht="15.75">
      <c r="A41" s="51" t="s">
        <v>40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3"/>
    </row>
    <row r="42" spans="1:24" ht="155.25" customHeight="1">
      <c r="A42" s="44">
        <v>12</v>
      </c>
      <c r="B42" s="56" t="s">
        <v>37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86" t="s">
        <v>39</v>
      </c>
      <c r="P42" s="61">
        <v>819.53</v>
      </c>
      <c r="Q42" s="61">
        <f>P42/1700</f>
        <v>0.4820764705882353</v>
      </c>
      <c r="R42" s="61" t="s">
        <v>87</v>
      </c>
      <c r="S42" s="61">
        <v>819.53</v>
      </c>
      <c r="T42" s="61">
        <f>S42/1700</f>
        <v>0.4820764705882353</v>
      </c>
      <c r="U42" s="61" t="s">
        <v>87</v>
      </c>
      <c r="V42" s="61">
        <v>819.53</v>
      </c>
      <c r="W42" s="61">
        <f>V42/1700</f>
        <v>0.4820764705882353</v>
      </c>
      <c r="X42" s="61" t="s">
        <v>87</v>
      </c>
    </row>
    <row r="43" spans="1:24" ht="187.5" customHeight="1" hidden="1">
      <c r="A43" s="59"/>
      <c r="B43" s="5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87"/>
      <c r="P43" s="62"/>
      <c r="Q43" s="62"/>
      <c r="R43" s="62"/>
      <c r="S43" s="62"/>
      <c r="T43" s="62"/>
      <c r="U43" s="62"/>
      <c r="V43" s="62"/>
      <c r="W43" s="62"/>
      <c r="X43" s="62"/>
    </row>
    <row r="44" spans="1:24" ht="132.75" customHeight="1" hidden="1">
      <c r="A44" s="60"/>
      <c r="B44" s="5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8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51.5" customHeight="1">
      <c r="A45" s="5">
        <v>13</v>
      </c>
      <c r="B45" s="22" t="s">
        <v>38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 t="s">
        <v>39</v>
      </c>
      <c r="P45" s="18">
        <v>180.47</v>
      </c>
      <c r="Q45" s="18">
        <f>P45/378</f>
        <v>0.47743386243386243</v>
      </c>
      <c r="R45" s="18" t="s">
        <v>88</v>
      </c>
      <c r="S45" s="18">
        <v>180.47</v>
      </c>
      <c r="T45" s="18">
        <f>S45/378</f>
        <v>0.47743386243386243</v>
      </c>
      <c r="U45" s="18" t="s">
        <v>88</v>
      </c>
      <c r="V45" s="18">
        <v>180.47</v>
      </c>
      <c r="W45" s="18">
        <f>V45/378</f>
        <v>0.47743386243386243</v>
      </c>
      <c r="X45" s="18" t="s">
        <v>88</v>
      </c>
    </row>
    <row r="50" spans="2:18" ht="41.25" customHeight="1">
      <c r="B50" s="49" t="s">
        <v>41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R50" s="89" t="s">
        <v>91</v>
      </c>
    </row>
    <row r="51" ht="38.25" customHeight="1"/>
    <row r="52" spans="2:15" ht="15">
      <c r="B52" s="47" t="s">
        <v>42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</sheetData>
  <sheetProtection/>
  <mergeCells count="56">
    <mergeCell ref="O42:O44"/>
    <mergeCell ref="V42:V44"/>
    <mergeCell ref="W42:W44"/>
    <mergeCell ref="X42:X44"/>
    <mergeCell ref="P42:P44"/>
    <mergeCell ref="Q42:Q44"/>
    <mergeCell ref="R42:R44"/>
    <mergeCell ref="S42:S44"/>
    <mergeCell ref="P5:R5"/>
    <mergeCell ref="S5:U5"/>
    <mergeCell ref="V5:X5"/>
    <mergeCell ref="P18:X18"/>
    <mergeCell ref="P7:Q7"/>
    <mergeCell ref="A17:X17"/>
    <mergeCell ref="F6:H6"/>
    <mergeCell ref="B5:B8"/>
    <mergeCell ref="A5:A8"/>
    <mergeCell ref="A27:A30"/>
    <mergeCell ref="J29:K29"/>
    <mergeCell ref="I7:J7"/>
    <mergeCell ref="A9:X9"/>
    <mergeCell ref="B11:B15"/>
    <mergeCell ref="A10:A15"/>
    <mergeCell ref="L7:M7"/>
    <mergeCell ref="P20:X20"/>
    <mergeCell ref="A21:X21"/>
    <mergeCell ref="B2:X2"/>
    <mergeCell ref="J28:M28"/>
    <mergeCell ref="I6:K6"/>
    <mergeCell ref="S6:U6"/>
    <mergeCell ref="S7:T7"/>
    <mergeCell ref="V6:X6"/>
    <mergeCell ref="V7:W7"/>
    <mergeCell ref="C6:E6"/>
    <mergeCell ref="C7:D7"/>
    <mergeCell ref="F7:G7"/>
    <mergeCell ref="B52:O52"/>
    <mergeCell ref="B50:O50"/>
    <mergeCell ref="A41:X41"/>
    <mergeCell ref="B33:B35"/>
    <mergeCell ref="B37:B38"/>
    <mergeCell ref="A32:A35"/>
    <mergeCell ref="B42:B44"/>
    <mergeCell ref="A42:A44"/>
    <mergeCell ref="T42:T44"/>
    <mergeCell ref="U42:U44"/>
    <mergeCell ref="A31:X31"/>
    <mergeCell ref="A39:X39"/>
    <mergeCell ref="A36:A38"/>
    <mergeCell ref="P4:Q4"/>
    <mergeCell ref="O5:O8"/>
    <mergeCell ref="L6:N6"/>
    <mergeCell ref="P6:R6"/>
    <mergeCell ref="B24:B26"/>
    <mergeCell ref="A23:A26"/>
    <mergeCell ref="B28:B3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44" r:id="rId1"/>
  <rowBreaks count="1" manualBreakCount="1">
    <brk id="3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Мельник Марина</cp:lastModifiedBy>
  <cp:lastPrinted>2012-02-06T07:56:13Z</cp:lastPrinted>
  <dcterms:created xsi:type="dcterms:W3CDTF">2010-10-04T09:16:43Z</dcterms:created>
  <dcterms:modified xsi:type="dcterms:W3CDTF">2012-02-08T02:07:58Z</dcterms:modified>
  <cp:category/>
  <cp:version/>
  <cp:contentType/>
  <cp:contentStatus/>
</cp:coreProperties>
</file>